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58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<sst xmlns="http://schemas.openxmlformats.org/spreadsheetml/2006/main" count="80" uniqueCount="45">
  <si>
    <t>№</t>
  </si>
  <si>
    <t>ФИО</t>
  </si>
  <si>
    <t>Список студентов группы ФГ-21</t>
  </si>
  <si>
    <t>Боровко</t>
  </si>
  <si>
    <t>Васильев</t>
  </si>
  <si>
    <t xml:space="preserve">Кондратюк </t>
  </si>
  <si>
    <t xml:space="preserve">Конрад </t>
  </si>
  <si>
    <t xml:space="preserve">Корсан </t>
  </si>
  <si>
    <t xml:space="preserve">Кузнецов </t>
  </si>
  <si>
    <t xml:space="preserve">Лутай </t>
  </si>
  <si>
    <t>Мамадбафоев</t>
  </si>
  <si>
    <t>Милованов</t>
  </si>
  <si>
    <t xml:space="preserve">Мишин </t>
  </si>
  <si>
    <t>Мурин</t>
  </si>
  <si>
    <t xml:space="preserve">Намсараев </t>
  </si>
  <si>
    <t>Панихин</t>
  </si>
  <si>
    <t>Пищулин</t>
  </si>
  <si>
    <t xml:space="preserve">Ситнева </t>
  </si>
  <si>
    <t xml:space="preserve">Утенков </t>
  </si>
  <si>
    <t xml:space="preserve">Ушакова </t>
  </si>
  <si>
    <t>Феклистов</t>
  </si>
  <si>
    <t>Лаб</t>
  </si>
  <si>
    <t>Мех</t>
  </si>
  <si>
    <t>ТиМФ</t>
  </si>
  <si>
    <t>нд</t>
  </si>
  <si>
    <t>оп</t>
  </si>
  <si>
    <t>* нд</t>
  </si>
  <si>
    <t>ня</t>
  </si>
  <si>
    <t>Средн</t>
  </si>
  <si>
    <t>отл</t>
  </si>
  <si>
    <t>хор</t>
  </si>
  <si>
    <t>неуд</t>
  </si>
  <si>
    <t>уд</t>
  </si>
  <si>
    <t>ОцНаЭкзамене</t>
  </si>
  <si>
    <t>ИтоговаяОц</t>
  </si>
  <si>
    <t>8лаб</t>
  </si>
  <si>
    <t>1зад</t>
  </si>
  <si>
    <t>д/з пров</t>
  </si>
  <si>
    <t>6зад</t>
  </si>
  <si>
    <t>13зад</t>
  </si>
  <si>
    <t>кол1</t>
  </si>
  <si>
    <t>кол2</t>
  </si>
  <si>
    <t>5зад</t>
  </si>
  <si>
    <t>РГРз</t>
  </si>
  <si>
    <t>ПредвРейт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</si>
</sst>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55" applyFont="1" applyAlignment="1">
      <alignment/>
    </xf>
    <xf numFmtId="0" fontId="26" fillId="0" borderId="0" xfId="0" applyFont="1" applyAlignment="1">
      <alignment horizontal="center"/>
    </xf>
    <xf numFmtId="9" fontId="35" fillId="0" borderId="0" xfId="55" applyFont="1" applyAlignment="1">
      <alignment/>
    </xf>
    <xf numFmtId="0" fontId="0" fillId="0" borderId="0" xfId="0" applyFont="1" applyAlignment="1">
      <alignment horizontal="center"/>
    </xf>
    <xf numFmtId="9" fontId="0" fillId="0" borderId="0" xfId="55" applyFont="1" applyAlignment="1">
      <alignment horizontal="right"/>
    </xf>
    <xf numFmtId="9" fontId="0" fillId="0" borderId="0" xfId="55" applyFont="1" applyAlignment="1">
      <alignment/>
    </xf>
    <xf numFmtId="0" fontId="26" fillId="0" borderId="0" xfId="0" applyFont="1" applyAlignment="1">
      <alignment/>
    </xf>
    <xf numFmtId="9" fontId="26" fillId="0" borderId="0" xfId="55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"/>
  <sheetViews>
    <sheetView tabSelected="1" zoomScalePageLayoutView="0" workbookViewId="0" topLeftCell="C1">
      <pane xSplit="1935" topLeftCell="H1" activePane="topRight" state="split"/>
      <selection pane="topLeft" activeCell="S5" sqref="S5:S6"/>
      <selection pane="topRight" activeCell="I26" sqref="I26"/>
    </sheetView>
  </sheetViews>
  <sheetFormatPr defaultColWidth="9.140625" defaultRowHeight="15"/>
  <cols>
    <col min="3" max="3" width="14.7109375" style="0" customWidth="1"/>
    <col min="4" max="4" width="12.8515625" style="0" customWidth="1"/>
    <col min="5" max="5" width="14.8515625" style="0" customWidth="1"/>
    <col min="9" max="9" width="15.28125" style="0" customWidth="1"/>
    <col min="10" max="10" width="11.140625" style="9" customWidth="1"/>
  </cols>
  <sheetData>
    <row r="3" spans="8:17" ht="15">
      <c r="H3">
        <v>0.4</v>
      </c>
      <c r="L3">
        <v>0.25</v>
      </c>
      <c r="N3">
        <v>0.02</v>
      </c>
      <c r="O3">
        <v>0.04</v>
      </c>
      <c r="P3">
        <v>0.09</v>
      </c>
      <c r="Q3">
        <v>0.2</v>
      </c>
    </row>
    <row r="4" spans="1:17" ht="15">
      <c r="A4" t="s">
        <v>2</v>
      </c>
      <c r="L4" t="s">
        <v>35</v>
      </c>
      <c r="N4" t="s">
        <v>36</v>
      </c>
      <c r="O4" t="s">
        <v>38</v>
      </c>
      <c r="P4" t="s">
        <v>39</v>
      </c>
      <c r="Q4" t="s">
        <v>42</v>
      </c>
    </row>
    <row r="5" spans="1:18" ht="15">
      <c r="A5" t="s">
        <v>0</v>
      </c>
      <c r="C5" t="s">
        <v>1</v>
      </c>
      <c r="D5" s="2" t="s">
        <v>21</v>
      </c>
      <c r="E5" s="2" t="s">
        <v>22</v>
      </c>
      <c r="F5" s="2" t="s">
        <v>23</v>
      </c>
      <c r="H5" s="2" t="s">
        <v>28</v>
      </c>
      <c r="I5" s="2" t="s">
        <v>33</v>
      </c>
      <c r="J5" s="2" t="s">
        <v>34</v>
      </c>
      <c r="L5" s="2" t="s">
        <v>21</v>
      </c>
      <c r="N5" s="2" t="s">
        <v>37</v>
      </c>
      <c r="O5" s="7" t="s">
        <v>40</v>
      </c>
      <c r="P5" s="2" t="s">
        <v>41</v>
      </c>
      <c r="Q5" s="2" t="s">
        <v>43</v>
      </c>
      <c r="R5" s="2" t="s">
        <v>44</v>
      </c>
    </row>
    <row r="6" spans="1:18" ht="15">
      <c r="A6">
        <v>1</v>
      </c>
      <c r="C6" t="s">
        <v>3</v>
      </c>
      <c r="D6" s="1">
        <f>5/5</f>
        <v>1</v>
      </c>
      <c r="E6" s="1">
        <f>3/4</f>
        <v>0.75</v>
      </c>
      <c r="F6" s="1">
        <f>2.75/3</f>
        <v>0.9166666666666666</v>
      </c>
      <c r="H6" s="1">
        <f>SUM(D6:F6)/3</f>
        <v>0.8888888888888888</v>
      </c>
      <c r="I6" s="12" t="s">
        <v>29</v>
      </c>
      <c r="J6" s="10" t="s">
        <v>29</v>
      </c>
      <c r="L6" s="6">
        <f>36.5/40</f>
        <v>0.9125</v>
      </c>
      <c r="N6" s="6">
        <f>1/1</f>
        <v>1</v>
      </c>
      <c r="O6" s="6">
        <f>4/6</f>
        <v>0.6666666666666666</v>
      </c>
      <c r="P6" s="6">
        <f>5.5/13</f>
        <v>0.4230769230769231</v>
      </c>
      <c r="Q6" s="6">
        <f>5/5</f>
        <v>1</v>
      </c>
      <c r="R6" s="8">
        <f>$H$3*H6+$L$3*L6+$N$3*N6+$O$3*O6+$P$3*P6+$Q$3*Q6</f>
        <v>0.8684241452991452</v>
      </c>
    </row>
    <row r="7" spans="1:18" ht="15">
      <c r="A7">
        <v>2</v>
      </c>
      <c r="C7" t="s">
        <v>4</v>
      </c>
      <c r="D7" s="1">
        <f>2/5</f>
        <v>0.4</v>
      </c>
      <c r="E7" s="1">
        <f>0/4</f>
        <v>0</v>
      </c>
      <c r="F7" s="1">
        <f>0/3</f>
        <v>0</v>
      </c>
      <c r="H7" s="1">
        <f aca="true" t="shared" si="0" ref="H7:H22">SUM(D7:F7)/3</f>
        <v>0.13333333333333333</v>
      </c>
      <c r="I7" s="12" t="s">
        <v>31</v>
      </c>
      <c r="J7" s="10" t="s">
        <v>31</v>
      </c>
      <c r="L7" s="6">
        <f>22.7/40</f>
        <v>0.5675</v>
      </c>
      <c r="N7" s="6">
        <f>0/1</f>
        <v>0</v>
      </c>
      <c r="O7" s="6"/>
      <c r="P7" s="6"/>
      <c r="Q7" s="6">
        <f>1.5/5</f>
        <v>0.3</v>
      </c>
      <c r="R7" s="8">
        <f>$H$3*H7+$L$3*L7+$N$3*N7+$O$3*O7+$P$3*P7+$Q$3*Q7</f>
        <v>0.25520833333333337</v>
      </c>
    </row>
    <row r="8" spans="1:18" ht="15">
      <c r="A8">
        <v>3</v>
      </c>
      <c r="C8" t="s">
        <v>5</v>
      </c>
      <c r="D8" s="1">
        <f>3.5/5</f>
        <v>0.7</v>
      </c>
      <c r="E8" s="1">
        <f>1/4</f>
        <v>0.25</v>
      </c>
      <c r="F8" s="1">
        <f>1/3</f>
        <v>0.3333333333333333</v>
      </c>
      <c r="H8" s="5">
        <f t="shared" si="0"/>
        <v>0.42777777777777776</v>
      </c>
      <c r="I8" s="13" t="s">
        <v>32</v>
      </c>
      <c r="J8" s="10" t="s">
        <v>32</v>
      </c>
      <c r="L8" s="6">
        <f>23.5/40</f>
        <v>0.5875</v>
      </c>
      <c r="N8" s="6">
        <f>0.25/1</f>
        <v>0.25</v>
      </c>
      <c r="O8" s="6">
        <f>0.5/6</f>
        <v>0.08333333333333333</v>
      </c>
      <c r="P8" s="6">
        <f>1/13</f>
        <v>0.07692307692307693</v>
      </c>
      <c r="Q8" s="6">
        <f>4.2/5</f>
        <v>0.8400000000000001</v>
      </c>
      <c r="R8" s="8">
        <f>$H$3*H8+$L$3*L8+$N$3*N8+$O$3*O8+$P$3*P8+$Q$3*Q8</f>
        <v>0.5012425213675213</v>
      </c>
    </row>
    <row r="9" spans="1:18" ht="15">
      <c r="A9">
        <v>4</v>
      </c>
      <c r="C9" t="s">
        <v>6</v>
      </c>
      <c r="D9" s="1">
        <f>3/5</f>
        <v>0.6</v>
      </c>
      <c r="E9" s="1">
        <f>1/4</f>
        <v>0.25</v>
      </c>
      <c r="F9" s="1">
        <f>0.5/3</f>
        <v>0.16666666666666666</v>
      </c>
      <c r="H9" s="1">
        <f t="shared" si="0"/>
        <v>0.33888888888888885</v>
      </c>
      <c r="I9" s="12" t="s">
        <v>32</v>
      </c>
      <c r="J9" s="10" t="s">
        <v>32</v>
      </c>
      <c r="L9" s="6">
        <f>23.1/40</f>
        <v>0.5775</v>
      </c>
      <c r="N9" s="6">
        <f>0/1</f>
        <v>0</v>
      </c>
      <c r="O9" s="6">
        <f>0/6</f>
        <v>0</v>
      </c>
      <c r="P9" s="6">
        <f>0/13</f>
        <v>0</v>
      </c>
      <c r="Q9" s="6">
        <f>1/5</f>
        <v>0.2</v>
      </c>
      <c r="R9" s="8">
        <f>$H$3*H9+$L$3*L9+$N$3*N9+$O$3*O9+$P$3*P9+$Q$3*Q9</f>
        <v>0.3199305555555556</v>
      </c>
    </row>
    <row r="10" spans="1:18" ht="15">
      <c r="A10">
        <v>5</v>
      </c>
      <c r="C10" t="s">
        <v>7</v>
      </c>
      <c r="D10" s="1">
        <f>1.5/5</f>
        <v>0.3</v>
      </c>
      <c r="E10" s="1">
        <f>0/4</f>
        <v>0</v>
      </c>
      <c r="F10" s="1">
        <f>0.5/3</f>
        <v>0.16666666666666666</v>
      </c>
      <c r="H10" s="1">
        <f t="shared" si="0"/>
        <v>0.15555555555555556</v>
      </c>
      <c r="I10" s="12" t="s">
        <v>31</v>
      </c>
      <c r="J10" s="10" t="s">
        <v>31</v>
      </c>
      <c r="L10" s="6">
        <f>22/40</f>
        <v>0.55</v>
      </c>
      <c r="N10" s="6">
        <f>0/1</f>
        <v>0</v>
      </c>
      <c r="O10" s="6">
        <f>0/6</f>
        <v>0</v>
      </c>
      <c r="P10" s="6">
        <f>0/13</f>
        <v>0</v>
      </c>
      <c r="Q10" s="6">
        <f>2/5</f>
        <v>0.4</v>
      </c>
      <c r="R10" s="8">
        <f>$H$3*H10+$L$3*L10+$N$3*N10+$O$3*O10+$P$3*P10+$Q$3*Q10</f>
        <v>0.27972222222222226</v>
      </c>
    </row>
    <row r="11" spans="1:18" ht="15">
      <c r="A11">
        <v>6</v>
      </c>
      <c r="C11" t="s">
        <v>8</v>
      </c>
      <c r="D11" s="1">
        <f>2/5</f>
        <v>0.4</v>
      </c>
      <c r="E11" s="1">
        <f>0.25/4</f>
        <v>0.0625</v>
      </c>
      <c r="F11" s="1">
        <f>0/3</f>
        <v>0</v>
      </c>
      <c r="H11" s="1">
        <f t="shared" si="0"/>
        <v>0.15416666666666667</v>
      </c>
      <c r="I11" s="12" t="s">
        <v>31</v>
      </c>
      <c r="J11" s="10" t="s">
        <v>31</v>
      </c>
      <c r="L11" s="6">
        <f>21.5/40</f>
        <v>0.5375</v>
      </c>
      <c r="N11" s="6">
        <f>0/1</f>
        <v>0</v>
      </c>
      <c r="O11" s="6"/>
      <c r="P11" s="6"/>
      <c r="Q11" s="6">
        <f>0.5/5</f>
        <v>0.1</v>
      </c>
      <c r="R11" s="8">
        <f>$H$3*H11+$L$3*L11+$N$3*N11+$O$3*O11+$P$3*P11+$Q$3*Q11</f>
        <v>0.2160416666666667</v>
      </c>
    </row>
    <row r="12" spans="1:18" ht="15">
      <c r="A12">
        <v>7</v>
      </c>
      <c r="C12" t="s">
        <v>9</v>
      </c>
      <c r="D12" s="1">
        <f>3/5</f>
        <v>0.6</v>
      </c>
      <c r="E12" s="1">
        <f>1.5/4</f>
        <v>0.375</v>
      </c>
      <c r="F12" s="1">
        <f>1/3</f>
        <v>0.3333333333333333</v>
      </c>
      <c r="H12" s="1">
        <f t="shared" si="0"/>
        <v>0.4361111111111111</v>
      </c>
      <c r="I12" s="13" t="s">
        <v>32</v>
      </c>
      <c r="J12" s="10" t="s">
        <v>32</v>
      </c>
      <c r="L12" s="6">
        <f>29.4/40</f>
        <v>0.735</v>
      </c>
      <c r="N12" s="6">
        <f>0.5/1</f>
        <v>0.5</v>
      </c>
      <c r="O12" s="6">
        <f>0.5/6</f>
        <v>0.08333333333333333</v>
      </c>
      <c r="P12" s="6">
        <f>1.5/13</f>
        <v>0.11538461538461539</v>
      </c>
      <c r="Q12" s="6">
        <f>3/5</f>
        <v>0.6</v>
      </c>
      <c r="R12" s="8">
        <f>$H$3*H12+$L$3*L12+$N$3*N12+$O$3*O12+$P$3*P12+$Q$3*Q12</f>
        <v>0.5019123931623932</v>
      </c>
    </row>
    <row r="13" spans="1:18" ht="15">
      <c r="A13">
        <v>8</v>
      </c>
      <c r="B13" t="s">
        <v>26</v>
      </c>
      <c r="C13" t="s">
        <v>10</v>
      </c>
      <c r="D13" s="3" t="s">
        <v>25</v>
      </c>
      <c r="E13" s="3">
        <f>0/4</f>
        <v>0</v>
      </c>
      <c r="F13" s="3">
        <f>0/3</f>
        <v>0</v>
      </c>
      <c r="H13" s="1"/>
      <c r="I13" s="12" t="s">
        <v>24</v>
      </c>
      <c r="J13" s="11" t="s">
        <v>24</v>
      </c>
      <c r="L13" s="6"/>
      <c r="N13" s="6">
        <f>0/1</f>
        <v>0</v>
      </c>
      <c r="O13" s="6"/>
      <c r="P13" s="6"/>
      <c r="Q13" s="6"/>
      <c r="R13" s="8"/>
    </row>
    <row r="14" spans="1:18" ht="15">
      <c r="A14">
        <v>9</v>
      </c>
      <c r="C14" t="s">
        <v>11</v>
      </c>
      <c r="D14" s="1">
        <f>3.5/5</f>
        <v>0.7</v>
      </c>
      <c r="E14" s="1">
        <f>0.5/4</f>
        <v>0.125</v>
      </c>
      <c r="F14" s="1">
        <f>1/3</f>
        <v>0.3333333333333333</v>
      </c>
      <c r="H14" s="1">
        <f t="shared" si="0"/>
        <v>0.38611111111111107</v>
      </c>
      <c r="I14" s="13" t="s">
        <v>32</v>
      </c>
      <c r="J14" s="10" t="s">
        <v>32</v>
      </c>
      <c r="L14" s="6">
        <f>23.7/40</f>
        <v>0.5925</v>
      </c>
      <c r="N14" s="6">
        <f>0.25/1</f>
        <v>0.25</v>
      </c>
      <c r="O14" s="6">
        <f>0/6</f>
        <v>0</v>
      </c>
      <c r="P14" s="6">
        <f>1/13</f>
        <v>0.07692307692307693</v>
      </c>
      <c r="Q14" s="6">
        <f>4.25/5</f>
        <v>0.85</v>
      </c>
      <c r="R14" s="8">
        <f>$H$3*H14+$L$3*L14+$N$3*N14+$O$3*O14+$P$3*P14+$Q$3*Q14</f>
        <v>0.4844925213675214</v>
      </c>
    </row>
    <row r="15" spans="1:18" ht="15">
      <c r="A15">
        <v>10</v>
      </c>
      <c r="B15" t="s">
        <v>24</v>
      </c>
      <c r="C15" t="s">
        <v>12</v>
      </c>
      <c r="D15" s="1"/>
      <c r="E15" s="1"/>
      <c r="F15" s="1"/>
      <c r="H15" s="1"/>
      <c r="I15" s="12" t="s">
        <v>24</v>
      </c>
      <c r="J15" s="11" t="s">
        <v>24</v>
      </c>
      <c r="L15" s="6"/>
      <c r="N15" s="6"/>
      <c r="O15" s="6"/>
      <c r="P15" s="6"/>
      <c r="Q15" s="6"/>
      <c r="R15" s="8"/>
    </row>
    <row r="16" spans="1:18" ht="15">
      <c r="A16">
        <v>11</v>
      </c>
      <c r="C16" t="s">
        <v>13</v>
      </c>
      <c r="D16" s="1">
        <f>4/5</f>
        <v>0.8</v>
      </c>
      <c r="E16" s="1">
        <f>2.25/4</f>
        <v>0.5625</v>
      </c>
      <c r="F16" s="1">
        <f>1.75/3</f>
        <v>0.5833333333333334</v>
      </c>
      <c r="H16" s="1">
        <f t="shared" si="0"/>
        <v>0.6486111111111111</v>
      </c>
      <c r="I16" s="12" t="s">
        <v>30</v>
      </c>
      <c r="J16" s="10" t="s">
        <v>30</v>
      </c>
      <c r="L16" s="6">
        <f>24.7/40</f>
        <v>0.6174999999999999</v>
      </c>
      <c r="N16" s="6">
        <f>0.5/1</f>
        <v>0.5</v>
      </c>
      <c r="O16" s="6">
        <f>2.5/6</f>
        <v>0.4166666666666667</v>
      </c>
      <c r="P16" s="6">
        <f>3.25/13</f>
        <v>0.25</v>
      </c>
      <c r="Q16" s="6">
        <f>2.25/5</f>
        <v>0.45</v>
      </c>
      <c r="R16" s="8">
        <f>$H$3*H16+$L$3*L16+$N$3*N16+$O$3*O16+$P$3*P16+$Q$3*Q16</f>
        <v>0.5529861111111112</v>
      </c>
    </row>
    <row r="17" spans="1:18" ht="15">
      <c r="A17">
        <v>12</v>
      </c>
      <c r="C17" t="s">
        <v>14</v>
      </c>
      <c r="D17" s="1">
        <f>2/5</f>
        <v>0.4</v>
      </c>
      <c r="E17" s="1">
        <f>0.75/4</f>
        <v>0.1875</v>
      </c>
      <c r="F17" s="1">
        <f>1.25/3</f>
        <v>0.4166666666666667</v>
      </c>
      <c r="H17" s="1">
        <f t="shared" si="0"/>
        <v>0.3347222222222222</v>
      </c>
      <c r="I17" s="12" t="s">
        <v>32</v>
      </c>
      <c r="J17" s="10" t="s">
        <v>32</v>
      </c>
      <c r="L17" s="6">
        <f>25.1/40</f>
        <v>0.6275000000000001</v>
      </c>
      <c r="N17" s="6">
        <f>0.7/1</f>
        <v>0.7</v>
      </c>
      <c r="O17" s="6">
        <f>0/6</f>
        <v>0</v>
      </c>
      <c r="P17" s="6">
        <f>1/13</f>
        <v>0.07692307692307693</v>
      </c>
      <c r="Q17" s="6">
        <f>2.25/5</f>
        <v>0.45</v>
      </c>
      <c r="R17" s="8">
        <f>$H$3*H17+$L$3*L17+$N$3*N17+$O$3*O17+$P$3*P17+$Q$3*Q17</f>
        <v>0.4016869658119659</v>
      </c>
    </row>
    <row r="18" spans="1:18" ht="15">
      <c r="A18">
        <v>13</v>
      </c>
      <c r="C18" t="s">
        <v>15</v>
      </c>
      <c r="D18" s="1">
        <f>1/5</f>
        <v>0.2</v>
      </c>
      <c r="E18" s="1" t="s">
        <v>27</v>
      </c>
      <c r="F18" s="1" t="s">
        <v>27</v>
      </c>
      <c r="H18" s="1"/>
      <c r="I18" s="12" t="s">
        <v>27</v>
      </c>
      <c r="J18" s="11" t="s">
        <v>27</v>
      </c>
      <c r="L18" s="6">
        <f>23/40</f>
        <v>0.575</v>
      </c>
      <c r="N18" s="6"/>
      <c r="O18" s="6">
        <f>0/6</f>
        <v>0</v>
      </c>
      <c r="P18" s="6">
        <f>0.25/13</f>
        <v>0.019230769230769232</v>
      </c>
      <c r="Q18" s="6">
        <f>1.75/5</f>
        <v>0.35</v>
      </c>
      <c r="R18" s="8"/>
    </row>
    <row r="19" spans="1:18" ht="15">
      <c r="A19">
        <v>14</v>
      </c>
      <c r="B19" t="s">
        <v>24</v>
      </c>
      <c r="C19" t="s">
        <v>16</v>
      </c>
      <c r="D19" s="1"/>
      <c r="E19" s="1"/>
      <c r="F19" s="1"/>
      <c r="H19" s="1"/>
      <c r="I19" s="12" t="s">
        <v>24</v>
      </c>
      <c r="J19" s="11" t="s">
        <v>24</v>
      </c>
      <c r="L19" s="6"/>
      <c r="N19" s="6"/>
      <c r="O19" s="6"/>
      <c r="P19" s="6"/>
      <c r="Q19" s="6"/>
      <c r="R19" s="8"/>
    </row>
    <row r="20" spans="1:18" ht="15">
      <c r="A20">
        <v>15</v>
      </c>
      <c r="C20" t="s">
        <v>17</v>
      </c>
      <c r="D20" s="1">
        <f>3.5/5</f>
        <v>0.7</v>
      </c>
      <c r="E20" s="1">
        <f>1.5/4</f>
        <v>0.375</v>
      </c>
      <c r="F20" s="1">
        <f>1.25/3</f>
        <v>0.4166666666666667</v>
      </c>
      <c r="H20" s="1">
        <f t="shared" si="0"/>
        <v>0.49722222222222223</v>
      </c>
      <c r="I20" s="13" t="s">
        <v>32</v>
      </c>
      <c r="J20" s="10" t="s">
        <v>30</v>
      </c>
      <c r="L20" s="6">
        <f>25.4/40</f>
        <v>0.635</v>
      </c>
      <c r="N20" s="6">
        <f>0.5/1</f>
        <v>0.5</v>
      </c>
      <c r="O20" s="6">
        <f>1/6</f>
        <v>0.16666666666666666</v>
      </c>
      <c r="P20" s="6">
        <f>2/13</f>
        <v>0.15384615384615385</v>
      </c>
      <c r="Q20" s="6">
        <f>4.75/5</f>
        <v>0.95</v>
      </c>
      <c r="R20" s="8">
        <f>$H$3*H20+$L$3*L20+$N$3*N20+$O$3*O20+$P$3*P20+$Q$3*Q20</f>
        <v>0.5781517094017095</v>
      </c>
    </row>
    <row r="21" spans="1:18" ht="15">
      <c r="A21">
        <v>16</v>
      </c>
      <c r="C21" t="s">
        <v>18</v>
      </c>
      <c r="D21" s="1">
        <f>2.5/5</f>
        <v>0.5</v>
      </c>
      <c r="E21" s="1">
        <f>1.5/4</f>
        <v>0.375</v>
      </c>
      <c r="F21" s="1">
        <f>0.5/3</f>
        <v>0.16666666666666666</v>
      </c>
      <c r="H21" s="1">
        <f t="shared" si="0"/>
        <v>0.34722222222222227</v>
      </c>
      <c r="I21" s="12" t="s">
        <v>32</v>
      </c>
      <c r="J21" s="10" t="s">
        <v>32</v>
      </c>
      <c r="L21" s="6">
        <f>24.7/40</f>
        <v>0.6174999999999999</v>
      </c>
      <c r="N21" s="6">
        <f>0/1</f>
        <v>0</v>
      </c>
      <c r="O21" s="6"/>
      <c r="P21" s="6"/>
      <c r="Q21" s="6">
        <f>1.5/5</f>
        <v>0.3</v>
      </c>
      <c r="R21" s="8">
        <f>$H$3*H21+$L$3*L21+$N$3*N21+$O$3*O21+$P$3*P21+$Q$3*Q21</f>
        <v>0.3532638888888889</v>
      </c>
    </row>
    <row r="22" spans="1:18" ht="15">
      <c r="A22">
        <v>17</v>
      </c>
      <c r="C22" t="s">
        <v>19</v>
      </c>
      <c r="D22" s="1">
        <f>2/5</f>
        <v>0.4</v>
      </c>
      <c r="E22" s="1">
        <f>0/4</f>
        <v>0</v>
      </c>
      <c r="F22" s="1">
        <f>0.5/3</f>
        <v>0.16666666666666666</v>
      </c>
      <c r="H22" s="1">
        <f t="shared" si="0"/>
        <v>0.18888888888888888</v>
      </c>
      <c r="I22" s="12" t="s">
        <v>31</v>
      </c>
      <c r="J22" s="10" t="s">
        <v>31</v>
      </c>
      <c r="L22" s="6">
        <f>23.9/40</f>
        <v>0.5974999999999999</v>
      </c>
      <c r="N22" s="6">
        <f>0/1</f>
        <v>0</v>
      </c>
      <c r="O22" s="6">
        <f>0/6</f>
        <v>0</v>
      </c>
      <c r="P22" s="6">
        <f>0/13</f>
        <v>0</v>
      </c>
      <c r="Q22" s="6">
        <f>1.25/5</f>
        <v>0.25</v>
      </c>
      <c r="R22" s="8">
        <f>$H$3*H22+$L$3*L22+$N$3*N22+$O$3*O22+$P$3*P22+$Q$3*Q22</f>
        <v>0.2749305555555555</v>
      </c>
    </row>
    <row r="23" spans="1:17" ht="15">
      <c r="A23">
        <v>18</v>
      </c>
      <c r="B23" t="s">
        <v>24</v>
      </c>
      <c r="C23" t="s">
        <v>20</v>
      </c>
      <c r="D23" s="1"/>
      <c r="E23" s="1"/>
      <c r="F23" s="1"/>
      <c r="H23" s="1"/>
      <c r="I23" s="4"/>
      <c r="J23" s="11" t="s">
        <v>24</v>
      </c>
      <c r="L23" s="6"/>
      <c r="N23" s="6"/>
      <c r="O23" s="6"/>
      <c r="P23" s="6"/>
      <c r="Q23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SergeiSV</dc:creator>
  <cp:keywords/>
  <dc:description/>
  <cp:lastModifiedBy>SergeiSV</cp:lastModifiedBy>
  <cp:lastPrinted>2023-01-20T06:39:47Z</cp:lastPrinted>
  <dcterms:created xsi:type="dcterms:W3CDTF">2022-12-16T06:13:23Z</dcterms:created>
  <dcterms:modified xsi:type="dcterms:W3CDTF">2023-01-23T06:31:41Z</dcterms:modified>
  <cp:category/>
  <cp:version/>
  <cp:contentType/>
  <cp:contentStatus/>
</cp:coreProperties>
</file>